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4490" windowHeight="12555" activeTab="0"/>
  </bookViews>
  <sheets>
    <sheet name="Sheet1" sheetId="1" r:id="rId1"/>
    <sheet name="Sheet2" sheetId="2" r:id="rId2"/>
  </sheets>
  <definedNames>
    <definedName name="_xlnm.Print_Area" localSheetId="0">'Sheet1'!$A$1:$G$47</definedName>
  </definedNames>
  <calcPr fullCalcOnLoad="1"/>
</workbook>
</file>

<file path=xl/sharedStrings.xml><?xml version="1.0" encoding="utf-8"?>
<sst xmlns="http://schemas.openxmlformats.org/spreadsheetml/2006/main" count="76" uniqueCount="42">
  <si>
    <t>Salt</t>
  </si>
  <si>
    <t>Magnesium</t>
  </si>
  <si>
    <t>Manganese</t>
  </si>
  <si>
    <t>Selenium</t>
  </si>
  <si>
    <t>Zinc</t>
  </si>
  <si>
    <t>Iodine</t>
  </si>
  <si>
    <t>vit D</t>
  </si>
  <si>
    <t>vit A</t>
  </si>
  <si>
    <t>vit E</t>
  </si>
  <si>
    <t>thiamine</t>
  </si>
  <si>
    <t>Mineral</t>
  </si>
  <si>
    <t>What is the cost of the mineral per ton?</t>
  </si>
  <si>
    <t>What is the analysis of the mineral mix?</t>
  </si>
  <si>
    <t>Calcium</t>
  </si>
  <si>
    <t>Phosphorus</t>
  </si>
  <si>
    <t>Potassium</t>
  </si>
  <si>
    <t>Copper</t>
  </si>
  <si>
    <t>Cobalt</t>
  </si>
  <si>
    <t>ppm</t>
  </si>
  <si>
    <t>IU/lb</t>
  </si>
  <si>
    <t>%</t>
  </si>
  <si>
    <t>IU</t>
  </si>
  <si>
    <t>NRC Reccommendation</t>
  </si>
  <si>
    <t>kg BW</t>
  </si>
  <si>
    <r>
      <t>Diet Intake</t>
    </r>
    <r>
      <rPr>
        <sz val="9"/>
        <rFont val="Arial"/>
        <family val="2"/>
      </rPr>
      <t xml:space="preserve"> (% BW, DM basis)</t>
    </r>
  </si>
  <si>
    <t>kg intake</t>
  </si>
  <si>
    <r>
      <t xml:space="preserve">Mineral intake </t>
    </r>
    <r>
      <rPr>
        <sz val="9"/>
        <rFont val="Arial"/>
        <family val="2"/>
      </rPr>
      <t>(oz. Per day)</t>
    </r>
  </si>
  <si>
    <t>mg mineral intake</t>
  </si>
  <si>
    <t>lactating cows</t>
  </si>
  <si>
    <t>&lt;0.1%</t>
  </si>
  <si>
    <t>Evaluating Mineral Feed Tags for Beef Cows</t>
  </si>
  <si>
    <t>Cow weight (lbs.)</t>
  </si>
  <si>
    <t>Mineral cost per head/year</t>
  </si>
  <si>
    <t>Mineral cost per head/day</t>
  </si>
  <si>
    <t>Percentage of NRC Recommendation</t>
  </si>
  <si>
    <t>IU; lactating cows</t>
  </si>
  <si>
    <t>IU * No NRC requirement - this is maximum published requirement</t>
  </si>
  <si>
    <t>IU; * No NRC requirement</t>
  </si>
  <si>
    <t>What is the source of each trace mineral?</t>
  </si>
  <si>
    <t>Will supply to total diet</t>
  </si>
  <si>
    <t>Kansas State University</t>
  </si>
  <si>
    <t>College of Veterinary Medicine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</si>
</sst>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"/>
    <numFmt numFmtId="167" formatCode="#,##0.0"/>
    <numFmt numFmtId="168" formatCode="&quot;$&quot;#,##0.0"/>
    <numFmt numFmtId="169" formatCode="&quot;$&quot;#,##0.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24"/>
      <color indexed="20"/>
      <name val="Arial"/>
      <family val="2"/>
    </font>
    <font>
      <sz val="18"/>
      <color indexed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9"/>
      <name val="Arial"/>
      <family val="2"/>
    </font>
    <font>
      <sz val="20"/>
      <color indexed="9"/>
      <name val="Arial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0"/>
      <name val="Arial"/>
      <family val="2"/>
    </font>
    <font>
      <sz val="20"/>
      <color theme="0"/>
      <name val="Arial"/>
      <family val="2"/>
    </font>
    <font>
      <sz val="1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16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0" fontId="0" fillId="34" borderId="11" xfId="0" applyFill="1" applyBorder="1" applyAlignment="1" applyProtection="1">
      <alignment horizontal="center"/>
      <protection locked="0"/>
    </xf>
    <xf numFmtId="2" fontId="0" fillId="34" borderId="11" xfId="0" applyNumberFormat="1" applyFill="1" applyBorder="1" applyAlignment="1" applyProtection="1">
      <alignment horizontal="center"/>
      <protection locked="0"/>
    </xf>
    <xf numFmtId="166" fontId="0" fillId="35" borderId="12" xfId="0" applyNumberFormat="1" applyFill="1" applyBorder="1" applyAlignment="1">
      <alignment horizontal="center"/>
    </xf>
    <xf numFmtId="3" fontId="0" fillId="35" borderId="11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4" borderId="12" xfId="0" applyFill="1" applyBorder="1" applyAlignment="1" applyProtection="1">
      <alignment horizontal="center"/>
      <protection locked="0"/>
    </xf>
    <xf numFmtId="165" fontId="0" fillId="34" borderId="11" xfId="0" applyNumberFormat="1" applyFill="1" applyBorder="1" applyAlignment="1" applyProtection="1">
      <alignment horizontal="center"/>
      <protection locked="0"/>
    </xf>
    <xf numFmtId="164" fontId="0" fillId="34" borderId="12" xfId="0" applyNumberFormat="1" applyFill="1" applyBorder="1" applyAlignment="1" applyProtection="1">
      <alignment horizontal="center"/>
      <protection locked="0"/>
    </xf>
    <xf numFmtId="164" fontId="0" fillId="34" borderId="11" xfId="0" applyNumberFormat="1" applyFill="1" applyBorder="1" applyAlignment="1" applyProtection="1">
      <alignment horizontal="center"/>
      <protection locked="0"/>
    </xf>
    <xf numFmtId="3" fontId="0" fillId="34" borderId="11" xfId="0" applyNumberFormat="1" applyFill="1" applyBorder="1" applyAlignment="1" applyProtection="1">
      <alignment horizontal="center"/>
      <protection locked="0"/>
    </xf>
    <xf numFmtId="0" fontId="0" fillId="36" borderId="0" xfId="0" applyFill="1" applyAlignment="1">
      <alignment/>
    </xf>
    <xf numFmtId="0" fontId="7" fillId="37" borderId="0" xfId="0" applyFont="1" applyFill="1" applyAlignment="1">
      <alignment horizontal="center"/>
    </xf>
    <xf numFmtId="0" fontId="8" fillId="37" borderId="13" xfId="0" applyFont="1" applyFill="1" applyBorder="1" applyAlignment="1">
      <alignment horizontal="center"/>
    </xf>
    <xf numFmtId="0" fontId="0" fillId="36" borderId="0" xfId="0" applyFill="1" applyAlignment="1" applyProtection="1">
      <alignment/>
      <protection locked="0"/>
    </xf>
    <xf numFmtId="0" fontId="7" fillId="38" borderId="14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0" fontId="0" fillId="39" borderId="0" xfId="0" applyFill="1" applyAlignment="1">
      <alignment horizontal="left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0" fillId="39" borderId="14" xfId="0" applyFill="1" applyBorder="1" applyAlignment="1">
      <alignment/>
    </xf>
    <xf numFmtId="165" fontId="0" fillId="39" borderId="0" xfId="0" applyNumberFormat="1" applyFill="1" applyBorder="1" applyAlignment="1">
      <alignment horizontal="center"/>
    </xf>
    <xf numFmtId="0" fontId="0" fillId="39" borderId="15" xfId="0" applyFill="1" applyBorder="1" applyAlignment="1">
      <alignment/>
    </xf>
    <xf numFmtId="0" fontId="0" fillId="39" borderId="13" xfId="0" applyFill="1" applyBorder="1" applyAlignment="1">
      <alignment/>
    </xf>
    <xf numFmtId="165" fontId="0" fillId="39" borderId="11" xfId="0" applyNumberFormat="1" applyFill="1" applyBorder="1" applyAlignment="1">
      <alignment horizontal="center"/>
    </xf>
    <xf numFmtId="2" fontId="0" fillId="39" borderId="0" xfId="0" applyNumberFormat="1" applyFill="1" applyAlignment="1">
      <alignment horizontal="center"/>
    </xf>
    <xf numFmtId="10" fontId="0" fillId="39" borderId="0" xfId="0" applyNumberFormat="1" applyFill="1" applyAlignment="1">
      <alignment horizontal="center"/>
    </xf>
    <xf numFmtId="4" fontId="0" fillId="39" borderId="0" xfId="0" applyNumberFormat="1" applyFill="1" applyAlignment="1">
      <alignment horizontal="center"/>
    </xf>
    <xf numFmtId="3" fontId="0" fillId="39" borderId="0" xfId="0" applyNumberFormat="1" applyFill="1" applyAlignment="1">
      <alignment horizontal="center"/>
    </xf>
    <xf numFmtId="0" fontId="0" fillId="40" borderId="0" xfId="0" applyFill="1" applyAlignment="1">
      <alignment/>
    </xf>
    <xf numFmtId="0" fontId="5" fillId="40" borderId="0" xfId="0" applyFont="1" applyFill="1" applyAlignment="1">
      <alignment/>
    </xf>
    <xf numFmtId="1" fontId="0" fillId="34" borderId="11" xfId="0" applyNumberFormat="1" applyFill="1" applyBorder="1" applyAlignment="1" applyProtection="1">
      <alignment horizontal="center"/>
      <protection locked="0"/>
    </xf>
    <xf numFmtId="169" fontId="0" fillId="39" borderId="11" xfId="0" applyNumberFormat="1" applyFill="1" applyBorder="1" applyAlignment="1">
      <alignment horizontal="center"/>
    </xf>
    <xf numFmtId="0" fontId="45" fillId="38" borderId="0" xfId="0" applyFont="1" applyFill="1" applyAlignment="1">
      <alignment horizontal="center"/>
    </xf>
    <xf numFmtId="0" fontId="46" fillId="38" borderId="0" xfId="0" applyFont="1" applyFill="1" applyAlignment="1">
      <alignment horizontal="center"/>
    </xf>
    <xf numFmtId="0" fontId="47" fillId="38" borderId="13" xfId="0" applyFont="1" applyFill="1" applyBorder="1" applyAlignment="1">
      <alignment horizontal="center"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203"/>
  <sheetViews>
    <sheetView showGridLines="0" showRowColHeaders="0" tabSelected="1" zoomScalePageLayoutView="0" workbookViewId="0" topLeftCell="A1">
      <selection activeCell="E4" sqref="E4"/>
    </sheetView>
  </sheetViews>
  <sheetFormatPr defaultColWidth="9.140625" defaultRowHeight="12.75"/>
  <cols>
    <col min="1" max="1" width="12.8515625" style="0" customWidth="1"/>
    <col min="2" max="2" width="12.00390625" style="0" customWidth="1"/>
    <col min="3" max="3" width="14.00390625" style="0" customWidth="1"/>
    <col min="5" max="5" width="9.421875" style="0" customWidth="1"/>
    <col min="6" max="6" width="15.28125" style="0" customWidth="1"/>
    <col min="7" max="7" width="16.28125" style="0" customWidth="1"/>
    <col min="8" max="8" width="16.8515625" style="0" customWidth="1"/>
    <col min="9" max="9" width="39.140625" style="0" customWidth="1"/>
    <col min="11" max="11" width="0.85546875" style="0" customWidth="1"/>
  </cols>
  <sheetData>
    <row r="1" spans="1:32" ht="30.75" customHeight="1">
      <c r="A1" s="37" t="s">
        <v>30</v>
      </c>
      <c r="B1" s="37"/>
      <c r="C1" s="37"/>
      <c r="D1" s="37"/>
      <c r="E1" s="37"/>
      <c r="F1" s="37"/>
      <c r="G1" s="37"/>
      <c r="H1" s="19"/>
      <c r="I1" s="16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ht="22.5" customHeight="1">
      <c r="A2" s="38" t="s">
        <v>41</v>
      </c>
      <c r="B2" s="38"/>
      <c r="C2" s="38"/>
      <c r="D2" s="38"/>
      <c r="E2" s="38"/>
      <c r="F2" s="38"/>
      <c r="G2" s="38"/>
      <c r="H2" s="19"/>
      <c r="I2" s="16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ht="19.5" customHeight="1" thickBot="1">
      <c r="A3" s="39" t="s">
        <v>40</v>
      </c>
      <c r="B3" s="39"/>
      <c r="C3" s="39"/>
      <c r="D3" s="39"/>
      <c r="E3" s="39"/>
      <c r="F3" s="39"/>
      <c r="G3" s="39"/>
      <c r="H3" s="20"/>
      <c r="I3" s="1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ht="12.75">
      <c r="A4" s="41" t="s">
        <v>31</v>
      </c>
      <c r="B4" s="41"/>
      <c r="C4" s="41"/>
      <c r="D4" s="41"/>
      <c r="E4" s="10"/>
      <c r="F4" s="2">
        <f>E4/2.2</f>
        <v>0</v>
      </c>
      <c r="G4" s="3" t="s">
        <v>23</v>
      </c>
      <c r="H4" s="24"/>
      <c r="I4" s="3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ht="12.75">
      <c r="A5" s="41" t="s">
        <v>24</v>
      </c>
      <c r="B5" s="41"/>
      <c r="C5" s="41"/>
      <c r="D5" s="41"/>
      <c r="E5" s="5"/>
      <c r="F5" s="2">
        <f>F4*(E5/100)</f>
        <v>0</v>
      </c>
      <c r="G5" s="3" t="s">
        <v>25</v>
      </c>
      <c r="H5" s="24"/>
      <c r="I5" s="33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ht="12.75">
      <c r="A6" s="41" t="s">
        <v>26</v>
      </c>
      <c r="B6" s="41"/>
      <c r="C6" s="41"/>
      <c r="D6" s="41"/>
      <c r="E6" s="6"/>
      <c r="F6" s="2">
        <f>((E6/16)*454500)</f>
        <v>0</v>
      </c>
      <c r="G6" s="4" t="s">
        <v>27</v>
      </c>
      <c r="H6" s="24"/>
      <c r="I6" s="33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12.75">
      <c r="A7" s="40" t="s">
        <v>11</v>
      </c>
      <c r="B7" s="40"/>
      <c r="C7" s="40"/>
      <c r="D7" s="40"/>
      <c r="E7" s="11"/>
      <c r="F7" s="22"/>
      <c r="G7" s="22"/>
      <c r="H7" s="24"/>
      <c r="I7" s="33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ht="12.75">
      <c r="A8" s="21"/>
      <c r="B8" s="21"/>
      <c r="C8" s="21"/>
      <c r="D8" s="21"/>
      <c r="E8" s="25"/>
      <c r="F8" s="22"/>
      <c r="G8" s="22"/>
      <c r="H8" s="24"/>
      <c r="I8" s="33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ht="12.75">
      <c r="A9" s="21" t="s">
        <v>38</v>
      </c>
      <c r="B9" s="21"/>
      <c r="C9" s="21"/>
      <c r="D9" s="21"/>
      <c r="E9" s="25"/>
      <c r="F9" s="22"/>
      <c r="G9" s="22"/>
      <c r="H9" s="24"/>
      <c r="I9" s="33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ht="3.75" customHeight="1">
      <c r="A10" s="22"/>
      <c r="B10" s="22"/>
      <c r="C10" s="23"/>
      <c r="D10" s="23"/>
      <c r="E10" s="23"/>
      <c r="F10" s="23"/>
      <c r="G10" s="22"/>
      <c r="H10" s="24"/>
      <c r="I10" s="33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ht="12.75">
      <c r="A11" s="22"/>
      <c r="B11" s="22"/>
      <c r="C11" s="23"/>
      <c r="D11" s="23"/>
      <c r="E11" s="23"/>
      <c r="F11" s="23"/>
      <c r="G11" s="22"/>
      <c r="H11" s="24"/>
      <c r="I11" s="33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ht="12.75">
      <c r="A12" s="22"/>
      <c r="B12" s="23"/>
      <c r="C12" s="23"/>
      <c r="D12" s="23"/>
      <c r="E12" s="23"/>
      <c r="F12" s="23"/>
      <c r="G12" s="22"/>
      <c r="H12" s="24"/>
      <c r="I12" s="33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ht="12.75">
      <c r="A13" s="22"/>
      <c r="B13" s="22"/>
      <c r="C13" s="23"/>
      <c r="D13" s="23"/>
      <c r="E13" s="23"/>
      <c r="F13" s="23"/>
      <c r="G13" s="22"/>
      <c r="H13" s="24"/>
      <c r="I13" s="33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ht="12.75">
      <c r="A14" s="22"/>
      <c r="B14" s="22"/>
      <c r="C14" s="23"/>
      <c r="D14" s="23"/>
      <c r="E14" s="23"/>
      <c r="F14" s="23"/>
      <c r="G14" s="22"/>
      <c r="H14" s="24"/>
      <c r="I14" s="3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12.75">
      <c r="A15" s="22"/>
      <c r="B15" s="22"/>
      <c r="C15" s="23"/>
      <c r="D15" s="23"/>
      <c r="E15" s="23"/>
      <c r="F15" s="23"/>
      <c r="G15" s="22"/>
      <c r="H15" s="24"/>
      <c r="I15" s="3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ht="12.75">
      <c r="A16" s="22"/>
      <c r="B16" s="22"/>
      <c r="C16" s="23"/>
      <c r="D16" s="23"/>
      <c r="E16" s="23"/>
      <c r="F16" s="23"/>
      <c r="G16" s="22"/>
      <c r="H16" s="24"/>
      <c r="I16" s="33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12.75">
      <c r="A17" s="22"/>
      <c r="B17" s="22"/>
      <c r="C17" s="23"/>
      <c r="D17" s="23"/>
      <c r="E17" s="23"/>
      <c r="F17" s="23"/>
      <c r="G17" s="22"/>
      <c r="H17" s="24"/>
      <c r="I17" s="3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2.75">
      <c r="A18" s="22"/>
      <c r="B18" s="22"/>
      <c r="C18" s="23"/>
      <c r="D18" s="23"/>
      <c r="E18" s="23"/>
      <c r="F18" s="23"/>
      <c r="G18" s="22"/>
      <c r="H18" s="24"/>
      <c r="I18" s="3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ht="12.75">
      <c r="A19" s="22"/>
      <c r="B19" s="22"/>
      <c r="C19" s="23"/>
      <c r="D19" s="23"/>
      <c r="E19" s="23"/>
      <c r="F19" s="23"/>
      <c r="G19" s="22"/>
      <c r="H19" s="24"/>
      <c r="I19" s="33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12.75">
      <c r="A20" s="22"/>
      <c r="B20" s="22"/>
      <c r="C20" s="23"/>
      <c r="D20" s="23"/>
      <c r="E20" s="23"/>
      <c r="F20" s="23"/>
      <c r="G20" s="22"/>
      <c r="H20" s="24"/>
      <c r="I20" s="3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2.75">
      <c r="A21" s="22"/>
      <c r="B21" s="22"/>
      <c r="C21" s="23"/>
      <c r="D21" s="23"/>
      <c r="E21" s="23"/>
      <c r="F21" s="23"/>
      <c r="G21" s="22"/>
      <c r="H21" s="24"/>
      <c r="I21" s="33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ht="12.75">
      <c r="A22" s="22"/>
      <c r="B22" s="22"/>
      <c r="C22" s="23"/>
      <c r="D22" s="23"/>
      <c r="E22" s="23"/>
      <c r="F22" s="23"/>
      <c r="G22" s="22"/>
      <c r="H22" s="24"/>
      <c r="I22" s="33"/>
      <c r="J22" s="15"/>
      <c r="K22" s="18">
        <v>1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ht="12.75">
      <c r="A23" s="22"/>
      <c r="B23" s="22"/>
      <c r="C23" s="23"/>
      <c r="D23" s="23"/>
      <c r="E23" s="23"/>
      <c r="F23" s="23"/>
      <c r="G23" s="22"/>
      <c r="H23" s="24"/>
      <c r="I23" s="33"/>
      <c r="J23" s="15"/>
      <c r="K23" s="18">
        <v>1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ht="12.75">
      <c r="A24" s="22"/>
      <c r="B24" s="22"/>
      <c r="C24" s="23"/>
      <c r="D24" s="23"/>
      <c r="E24" s="23"/>
      <c r="F24" s="23"/>
      <c r="G24" s="22"/>
      <c r="H24" s="24"/>
      <c r="I24" s="33"/>
      <c r="J24" s="15"/>
      <c r="K24" s="18">
        <v>1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ht="12.75">
      <c r="A25" s="22"/>
      <c r="B25" s="22"/>
      <c r="C25" s="23"/>
      <c r="D25" s="23"/>
      <c r="E25" s="23"/>
      <c r="F25" s="23"/>
      <c r="G25" s="22"/>
      <c r="H25" s="24"/>
      <c r="I25" s="33"/>
      <c r="J25" s="15"/>
      <c r="K25" s="18">
        <v>3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ht="4.5" customHeight="1">
      <c r="A26" s="22"/>
      <c r="B26" s="22"/>
      <c r="C26" s="23"/>
      <c r="D26" s="23"/>
      <c r="E26" s="23"/>
      <c r="F26" s="23"/>
      <c r="G26" s="22"/>
      <c r="H26" s="24"/>
      <c r="I26" s="33"/>
      <c r="J26" s="15"/>
      <c r="K26" s="18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ht="3.75" customHeight="1">
      <c r="A27" s="22"/>
      <c r="B27" s="22"/>
      <c r="C27" s="23"/>
      <c r="D27" s="23"/>
      <c r="E27" s="23"/>
      <c r="F27" s="23"/>
      <c r="G27" s="22"/>
      <c r="H27" s="24"/>
      <c r="I27" s="33"/>
      <c r="J27" s="15"/>
      <c r="K27" s="18">
        <v>1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ht="12.75">
      <c r="A28" s="40" t="s">
        <v>12</v>
      </c>
      <c r="B28" s="40"/>
      <c r="C28" s="40"/>
      <c r="D28" s="40"/>
      <c r="E28" s="22"/>
      <c r="F28" s="22"/>
      <c r="G28" s="22"/>
      <c r="H28" s="24"/>
      <c r="I28" s="33"/>
      <c r="J28" s="15"/>
      <c r="K28" s="18">
        <v>2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ht="45.75" customHeight="1" thickBot="1">
      <c r="A29" s="1" t="s">
        <v>10</v>
      </c>
      <c r="B29" s="1"/>
      <c r="C29" s="1"/>
      <c r="D29" s="9" t="s">
        <v>39</v>
      </c>
      <c r="E29" s="1"/>
      <c r="F29" s="9" t="s">
        <v>34</v>
      </c>
      <c r="G29" s="9" t="s">
        <v>22</v>
      </c>
      <c r="H29" s="24"/>
      <c r="I29" s="33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ht="13.5" thickTop="1">
      <c r="A30" s="22" t="s">
        <v>13</v>
      </c>
      <c r="B30" s="12"/>
      <c r="C30" s="21" t="s">
        <v>20</v>
      </c>
      <c r="D30" s="7">
        <f>IF(B30="","",((($F$6)*(B30/100))/($F$5*1000000))*100)</f>
      </c>
      <c r="E30" s="22" t="s">
        <v>20</v>
      </c>
      <c r="F30" s="29">
        <f>IF(D30="","",D30/G30)</f>
      </c>
      <c r="G30" s="30">
        <v>0.0027</v>
      </c>
      <c r="H30" s="24" t="s">
        <v>28</v>
      </c>
      <c r="I30" s="3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ht="12.75">
      <c r="A31" s="22" t="s">
        <v>14</v>
      </c>
      <c r="B31" s="13"/>
      <c r="C31" s="21" t="s">
        <v>20</v>
      </c>
      <c r="D31" s="7">
        <f>IF(B31="","",((($F$6)*(B31/100))/($F$5*1000000))*100)</f>
      </c>
      <c r="E31" s="22" t="s">
        <v>20</v>
      </c>
      <c r="F31" s="29">
        <f>IF(D31="","",D31/G31)</f>
      </c>
      <c r="G31" s="30">
        <v>0.0023</v>
      </c>
      <c r="H31" s="24" t="s">
        <v>28</v>
      </c>
      <c r="I31" s="3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2" ht="12.75">
      <c r="A32" s="22" t="s">
        <v>0</v>
      </c>
      <c r="B32" s="13"/>
      <c r="C32" s="21" t="s">
        <v>20</v>
      </c>
      <c r="D32" s="7">
        <f>IF(B32="","",((($F$6)*(B32/100))/($F$5*1000000))*100)</f>
      </c>
      <c r="E32" s="22" t="s">
        <v>20</v>
      </c>
      <c r="F32" s="29">
        <f>IF(D32="","",D32/G32)</f>
      </c>
      <c r="G32" s="30">
        <v>0.0007</v>
      </c>
      <c r="H32" s="24" t="s">
        <v>29</v>
      </c>
      <c r="I32" s="34">
        <f>IF(B32="","",IF(D32&gt;0.099,"Warning &gt;0.1% Salt",""))</f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1:32" ht="12.75">
      <c r="A33" s="22" t="s">
        <v>1</v>
      </c>
      <c r="B33" s="13"/>
      <c r="C33" s="21" t="s">
        <v>20</v>
      </c>
      <c r="D33" s="7">
        <f>IF(B33="","",((($F$6)*(B33/100))/($F$5*1000000))*100)</f>
      </c>
      <c r="E33" s="22" t="s">
        <v>20</v>
      </c>
      <c r="F33" s="29">
        <f>IF(D33="","",D33/G33)</f>
      </c>
      <c r="G33" s="30">
        <v>0.001</v>
      </c>
      <c r="H33" s="24"/>
      <c r="I33" s="33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2" ht="12.75">
      <c r="A34" s="22" t="s">
        <v>15</v>
      </c>
      <c r="B34" s="13"/>
      <c r="C34" s="21" t="s">
        <v>20</v>
      </c>
      <c r="D34" s="7">
        <f>IF(B34="","",((($F$6)*(B34/100))/($F$5*1000000))*100)</f>
      </c>
      <c r="E34" s="22" t="s">
        <v>20</v>
      </c>
      <c r="F34" s="29">
        <f>IF(D34="","",D34/G34)</f>
      </c>
      <c r="G34" s="30">
        <v>0.0065</v>
      </c>
      <c r="H34" s="24"/>
      <c r="I34" s="33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2" ht="12.75">
      <c r="A35" s="22" t="s">
        <v>17</v>
      </c>
      <c r="B35" s="14"/>
      <c r="C35" s="21" t="s">
        <v>18</v>
      </c>
      <c r="D35" s="7">
        <f>IF(B35="","",IF(K22=1,(B35*($E$6/16/2.20022)*1/$F$5),IF(K22=2,(B35*(E6/16/2.20022)*1/F5),IF(K22=3,(B35*(E6/16/2.20022)*1/F5)))))</f>
      </c>
      <c r="E35" s="22" t="s">
        <v>18</v>
      </c>
      <c r="F35" s="29">
        <f aca="true" t="shared" si="0" ref="F35:F40">IF(D35="","",D35/G35*100)</f>
      </c>
      <c r="G35" s="31">
        <v>0.1</v>
      </c>
      <c r="H35" s="24" t="s">
        <v>18</v>
      </c>
      <c r="I35" s="33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2" ht="12.75">
      <c r="A36" s="22" t="s">
        <v>16</v>
      </c>
      <c r="B36" s="5"/>
      <c r="C36" s="21" t="s">
        <v>18</v>
      </c>
      <c r="D36" s="7">
        <f>IF(B36="","",IF(K23=1,B36*($E$6/16/2.20022)*1/$F$5,IF(K23=2,B36*(E6/16/2.20022)*1/F5,IF(K23=3,B36*(E6/16/2.20022)*1/F5))))</f>
      </c>
      <c r="E36" s="22" t="s">
        <v>18</v>
      </c>
      <c r="F36" s="29">
        <f t="shared" si="0"/>
      </c>
      <c r="G36" s="31">
        <v>10</v>
      </c>
      <c r="H36" s="24" t="s">
        <v>18</v>
      </c>
      <c r="I36" s="33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ht="12.75">
      <c r="A37" s="22" t="s">
        <v>5</v>
      </c>
      <c r="B37" s="35"/>
      <c r="C37" s="21" t="s">
        <v>18</v>
      </c>
      <c r="D37" s="7">
        <f>IF(B37="","",IF(K24=1,B37*($E$6/16/2.20022)*1/$F$5,IF(K24=2,B37*(E6/16/2.20022)*1/F5,IF(K24=3,B37*(E6/16/2.20022)*1/F5))))</f>
      </c>
      <c r="E37" s="22" t="s">
        <v>18</v>
      </c>
      <c r="F37" s="29">
        <f t="shared" si="0"/>
      </c>
      <c r="G37" s="31">
        <v>0.5</v>
      </c>
      <c r="H37" s="24" t="s">
        <v>18</v>
      </c>
      <c r="I37" s="33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ht="12.75">
      <c r="A38" s="22" t="s">
        <v>2</v>
      </c>
      <c r="B38" s="5"/>
      <c r="C38" s="21" t="s">
        <v>18</v>
      </c>
      <c r="D38" s="7">
        <f>IF(B38="","",IF(K25=1,B38*($E$6/16/2.20022)*1/$F$5,IF(K25=2,B38*(E6/16/2.20022)*1/F5,IF(K25=3,B38*(E6/16/2.20022)*1/F5))))</f>
      </c>
      <c r="E38" s="22" t="s">
        <v>18</v>
      </c>
      <c r="F38" s="29">
        <f t="shared" si="0"/>
      </c>
      <c r="G38" s="31">
        <v>40</v>
      </c>
      <c r="H38" s="24" t="s">
        <v>18</v>
      </c>
      <c r="I38" s="33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ht="12.75">
      <c r="A39" s="22" t="s">
        <v>3</v>
      </c>
      <c r="B39" s="5"/>
      <c r="C39" s="21" t="s">
        <v>18</v>
      </c>
      <c r="D39" s="7">
        <f>IF(B39="","",IF(K27=1,B39*($E$6/16/2.20022)*1/$F$5,IF(K27=2,B39*(E6/16/2.20022)*1/F5)))</f>
      </c>
      <c r="E39" s="22" t="s">
        <v>18</v>
      </c>
      <c r="F39" s="29">
        <f t="shared" si="0"/>
      </c>
      <c r="G39" s="31">
        <v>0.02</v>
      </c>
      <c r="H39" s="24" t="s">
        <v>18</v>
      </c>
      <c r="I39" s="33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 ht="12.75">
      <c r="A40" s="22" t="s">
        <v>4</v>
      </c>
      <c r="B40" s="5"/>
      <c r="C40" s="21" t="s">
        <v>18</v>
      </c>
      <c r="D40" s="7">
        <f>IF(B40="","",IF(K28=1,B40*($E$6/16/2.20022)*1/$F$5,IF(K28=2,B40*(E6/16/2.20022)*1/F5,IF(K28=3,B40*(E6/16/2.20022)*1/F5))))</f>
      </c>
      <c r="E40" s="22" t="s">
        <v>18</v>
      </c>
      <c r="F40" s="29">
        <f t="shared" si="0"/>
      </c>
      <c r="G40" s="31">
        <v>30</v>
      </c>
      <c r="H40" s="24" t="s">
        <v>18</v>
      </c>
      <c r="I40" s="33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ht="12.75">
      <c r="A41" s="22" t="s">
        <v>7</v>
      </c>
      <c r="B41" s="14"/>
      <c r="C41" s="21" t="s">
        <v>19</v>
      </c>
      <c r="D41" s="8">
        <f>B41*$E$6/16</f>
        <v>0</v>
      </c>
      <c r="E41" s="22" t="s">
        <v>21</v>
      </c>
      <c r="F41" s="29">
        <f>IF(B41="","",D41/G41*100)</f>
      </c>
      <c r="G41" s="32">
        <f>3900*F4</f>
        <v>0</v>
      </c>
      <c r="H41" s="24" t="s">
        <v>35</v>
      </c>
      <c r="I41" s="33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ht="12.75">
      <c r="A42" s="22" t="s">
        <v>6</v>
      </c>
      <c r="B42" s="14"/>
      <c r="C42" s="21" t="s">
        <v>19</v>
      </c>
      <c r="D42" s="8">
        <f>B42*$E$6/16</f>
        <v>0</v>
      </c>
      <c r="E42" s="22" t="s">
        <v>21</v>
      </c>
      <c r="F42" s="29">
        <f>IF(B42="","",D42/G42*100)</f>
      </c>
      <c r="G42" s="32">
        <f>275*F5</f>
        <v>0</v>
      </c>
      <c r="H42" s="24" t="s">
        <v>35</v>
      </c>
      <c r="I42" s="3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 ht="12.75">
      <c r="A43" s="22" t="s">
        <v>8</v>
      </c>
      <c r="B43" s="14"/>
      <c r="C43" s="21" t="s">
        <v>19</v>
      </c>
      <c r="D43" s="8">
        <f>B43*$E$6/16</f>
        <v>0</v>
      </c>
      <c r="E43" s="22" t="s">
        <v>21</v>
      </c>
      <c r="F43" s="29">
        <f>IF(B43="","",D43/G43*100)</f>
      </c>
      <c r="G43" s="32">
        <f>50*F5</f>
        <v>0</v>
      </c>
      <c r="H43" s="24" t="s">
        <v>36</v>
      </c>
      <c r="I43" s="3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2" ht="12.75">
      <c r="A44" s="22" t="s">
        <v>9</v>
      </c>
      <c r="B44" s="14"/>
      <c r="C44" s="21" t="s">
        <v>19</v>
      </c>
      <c r="D44" s="8">
        <f>B44*$E$6/16</f>
        <v>0</v>
      </c>
      <c r="E44" s="22" t="s">
        <v>21</v>
      </c>
      <c r="F44" s="29"/>
      <c r="G44" s="29"/>
      <c r="H44" s="24" t="s">
        <v>37</v>
      </c>
      <c r="I44" s="33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1:32" ht="12.75">
      <c r="A45" s="22"/>
      <c r="B45" s="22"/>
      <c r="C45" s="22"/>
      <c r="D45" s="22"/>
      <c r="E45" s="22"/>
      <c r="F45" s="22"/>
      <c r="G45" s="22"/>
      <c r="H45" s="24"/>
      <c r="I45" s="33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1:32" ht="12.75">
      <c r="A46" s="40" t="s">
        <v>33</v>
      </c>
      <c r="B46" s="40"/>
      <c r="C46" s="36">
        <f>(E7/2000)*(E6/16)</f>
        <v>0</v>
      </c>
      <c r="D46" s="22"/>
      <c r="E46" s="22"/>
      <c r="F46" s="22"/>
      <c r="G46" s="22"/>
      <c r="H46" s="24"/>
      <c r="I46" s="3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1:32" ht="12.75">
      <c r="A47" s="40" t="s">
        <v>32</v>
      </c>
      <c r="B47" s="40"/>
      <c r="C47" s="28">
        <f>C46*365</f>
        <v>0</v>
      </c>
      <c r="D47" s="22"/>
      <c r="E47" s="22"/>
      <c r="F47" s="22"/>
      <c r="G47" s="22"/>
      <c r="H47" s="24"/>
      <c r="I47" s="33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:32" ht="12.75">
      <c r="A48" s="22"/>
      <c r="B48" s="22"/>
      <c r="C48" s="22"/>
      <c r="D48" s="22"/>
      <c r="E48" s="22"/>
      <c r="F48" s="22"/>
      <c r="G48" s="22"/>
      <c r="H48" s="24"/>
      <c r="I48" s="33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1:32" ht="12.75">
      <c r="A49" s="22"/>
      <c r="B49" s="22"/>
      <c r="C49" s="22"/>
      <c r="D49" s="22"/>
      <c r="E49" s="22"/>
      <c r="F49" s="22"/>
      <c r="G49" s="22"/>
      <c r="H49" s="24"/>
      <c r="I49" s="33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1:32" ht="12.75">
      <c r="A50" s="22"/>
      <c r="B50" s="22"/>
      <c r="C50" s="22"/>
      <c r="D50" s="22"/>
      <c r="E50" s="22"/>
      <c r="F50" s="22"/>
      <c r="G50" s="22"/>
      <c r="H50" s="24"/>
      <c r="I50" s="33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1:32" ht="12.75">
      <c r="A51" s="22"/>
      <c r="B51" s="22"/>
      <c r="C51" s="22"/>
      <c r="D51" s="22"/>
      <c r="E51" s="22"/>
      <c r="F51" s="22"/>
      <c r="G51" s="22"/>
      <c r="H51" s="24"/>
      <c r="I51" s="33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1:32" ht="13.5" thickBot="1">
      <c r="A52" s="27"/>
      <c r="B52" s="27"/>
      <c r="C52" s="27"/>
      <c r="D52" s="27"/>
      <c r="E52" s="27"/>
      <c r="F52" s="27"/>
      <c r="G52" s="27"/>
      <c r="H52" s="26"/>
      <c r="I52" s="33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1:32" ht="12.75">
      <c r="A53" s="33"/>
      <c r="B53" s="33"/>
      <c r="C53" s="33"/>
      <c r="D53" s="33"/>
      <c r="E53" s="33"/>
      <c r="F53" s="33"/>
      <c r="G53" s="33"/>
      <c r="H53" s="33"/>
      <c r="I53" s="33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1:32" ht="12.75">
      <c r="A54" s="33"/>
      <c r="B54" s="33"/>
      <c r="C54" s="33"/>
      <c r="D54" s="33"/>
      <c r="E54" s="33"/>
      <c r="F54" s="33"/>
      <c r="G54" s="33"/>
      <c r="H54" s="33"/>
      <c r="I54" s="33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1:32" ht="12.75">
      <c r="A55" s="33"/>
      <c r="B55" s="33"/>
      <c r="C55" s="33"/>
      <c r="D55" s="33"/>
      <c r="E55" s="33"/>
      <c r="F55" s="33"/>
      <c r="G55" s="33"/>
      <c r="H55" s="33"/>
      <c r="I55" s="33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</row>
    <row r="56" spans="1:32" ht="12.75">
      <c r="A56" s="33"/>
      <c r="B56" s="33"/>
      <c r="C56" s="33"/>
      <c r="D56" s="33"/>
      <c r="E56" s="33"/>
      <c r="F56" s="33"/>
      <c r="G56" s="33"/>
      <c r="H56" s="33"/>
      <c r="I56" s="33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spans="1:32" ht="12.75">
      <c r="A57" s="33"/>
      <c r="B57" s="33"/>
      <c r="C57" s="33"/>
      <c r="D57" s="33"/>
      <c r="E57" s="33"/>
      <c r="F57" s="33"/>
      <c r="G57" s="33"/>
      <c r="H57" s="33"/>
      <c r="I57" s="33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1:32" ht="12.75">
      <c r="A58" s="33"/>
      <c r="B58" s="33"/>
      <c r="C58" s="33"/>
      <c r="D58" s="33"/>
      <c r="E58" s="33"/>
      <c r="F58" s="33"/>
      <c r="G58" s="33"/>
      <c r="H58" s="33"/>
      <c r="I58" s="33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1:3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1:3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1:3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1:3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1:3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1:3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1:3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1:3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1:3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1:3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1:3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1:3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1:3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1:3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spans="1:3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</row>
    <row r="77" spans="1:3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</row>
    <row r="78" spans="1:9" ht="12.7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2.7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2.7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2.7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2.7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2.7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2.7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2.7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2.7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ht="12.7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2.7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12.7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ht="12.7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12.7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ht="12.7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12.7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2.7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12.7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2.7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12.7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2.7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2.7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2.7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2.75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2.75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2.75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2.75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2.75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2.75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12.75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12.75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12.75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ht="12.75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ht="12.75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ht="12.75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ht="12.75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ht="12.75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ht="12.75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ht="12.75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ht="12.75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ht="12.75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ht="12.75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ht="12.75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ht="12.75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ht="12.75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ht="12.75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ht="12.75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ht="12.75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ht="12.75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ht="12.75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ht="12.75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ht="12.75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ht="12.75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12.75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ht="12.75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ht="12.75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ht="12.75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ht="12.75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ht="12.75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ht="12.75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ht="12.75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ht="12.75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ht="12.75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ht="12.75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 ht="12.75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 ht="12.75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 ht="12.75">
      <c r="A189" s="15"/>
      <c r="B189" s="15"/>
      <c r="C189" s="15"/>
      <c r="D189" s="15"/>
      <c r="E189" s="15"/>
      <c r="F189" s="15"/>
      <c r="G189" s="15"/>
      <c r="H189" s="15"/>
      <c r="I189" s="15"/>
    </row>
    <row r="190" spans="1:9" ht="12.75">
      <c r="A190" s="15"/>
      <c r="B190" s="15"/>
      <c r="C190" s="15"/>
      <c r="D190" s="15"/>
      <c r="E190" s="15"/>
      <c r="F190" s="15"/>
      <c r="G190" s="15"/>
      <c r="H190" s="15"/>
      <c r="I190" s="15"/>
    </row>
    <row r="191" spans="1:9" ht="12.75">
      <c r="A191" s="15"/>
      <c r="B191" s="15"/>
      <c r="C191" s="15"/>
      <c r="D191" s="15"/>
      <c r="E191" s="15"/>
      <c r="F191" s="15"/>
      <c r="G191" s="15"/>
      <c r="H191" s="15"/>
      <c r="I191" s="15"/>
    </row>
    <row r="192" spans="1:9" ht="12.75">
      <c r="A192" s="15"/>
      <c r="B192" s="15"/>
      <c r="C192" s="15"/>
      <c r="D192" s="15"/>
      <c r="E192" s="15"/>
      <c r="F192" s="15"/>
      <c r="G192" s="15"/>
      <c r="H192" s="15"/>
      <c r="I192" s="15"/>
    </row>
    <row r="193" spans="1:9" ht="12.75">
      <c r="A193" s="15"/>
      <c r="B193" s="15"/>
      <c r="C193" s="15"/>
      <c r="D193" s="15"/>
      <c r="E193" s="15"/>
      <c r="F193" s="15"/>
      <c r="G193" s="15"/>
      <c r="H193" s="15"/>
      <c r="I193" s="15"/>
    </row>
    <row r="194" spans="1:9" ht="12.75">
      <c r="A194" s="15"/>
      <c r="B194" s="15"/>
      <c r="C194" s="15"/>
      <c r="D194" s="15"/>
      <c r="E194" s="15"/>
      <c r="F194" s="15"/>
      <c r="G194" s="15"/>
      <c r="H194" s="15"/>
      <c r="I194" s="15"/>
    </row>
    <row r="195" spans="1:9" ht="12.75">
      <c r="A195" s="15"/>
      <c r="B195" s="15"/>
      <c r="C195" s="15"/>
      <c r="D195" s="15"/>
      <c r="E195" s="15"/>
      <c r="F195" s="15"/>
      <c r="G195" s="15"/>
      <c r="H195" s="15"/>
      <c r="I195" s="15"/>
    </row>
    <row r="196" spans="1:9" ht="12.75">
      <c r="A196" s="15"/>
      <c r="B196" s="15"/>
      <c r="C196" s="15"/>
      <c r="D196" s="15"/>
      <c r="E196" s="15"/>
      <c r="F196" s="15"/>
      <c r="G196" s="15"/>
      <c r="H196" s="15"/>
      <c r="I196" s="15"/>
    </row>
    <row r="197" spans="1:9" ht="12.75">
      <c r="A197" s="15"/>
      <c r="B197" s="15"/>
      <c r="C197" s="15"/>
      <c r="D197" s="15"/>
      <c r="E197" s="15"/>
      <c r="F197" s="15"/>
      <c r="G197" s="15"/>
      <c r="H197" s="15"/>
      <c r="I197" s="15"/>
    </row>
    <row r="198" spans="1:9" ht="12.75">
      <c r="A198" s="15"/>
      <c r="B198" s="15"/>
      <c r="C198" s="15"/>
      <c r="D198" s="15"/>
      <c r="E198" s="15"/>
      <c r="F198" s="15"/>
      <c r="G198" s="15"/>
      <c r="H198" s="15"/>
      <c r="I198" s="15"/>
    </row>
    <row r="199" spans="1:9" ht="12.75">
      <c r="A199" s="15"/>
      <c r="B199" s="15"/>
      <c r="C199" s="15"/>
      <c r="D199" s="15"/>
      <c r="E199" s="15"/>
      <c r="F199" s="15"/>
      <c r="G199" s="15"/>
      <c r="H199" s="15"/>
      <c r="I199" s="15"/>
    </row>
    <row r="200" spans="1:9" ht="12.75">
      <c r="A200" s="15"/>
      <c r="B200" s="15"/>
      <c r="C200" s="15"/>
      <c r="D200" s="15"/>
      <c r="E200" s="15"/>
      <c r="F200" s="15"/>
      <c r="G200" s="15"/>
      <c r="H200" s="15"/>
      <c r="I200" s="15"/>
    </row>
    <row r="201" spans="1:9" ht="12.75">
      <c r="A201" s="15"/>
      <c r="B201" s="15"/>
      <c r="C201" s="15"/>
      <c r="D201" s="15"/>
      <c r="E201" s="15"/>
      <c r="F201" s="15"/>
      <c r="G201" s="15"/>
      <c r="H201" s="15"/>
      <c r="I201" s="15"/>
    </row>
    <row r="202" spans="1:9" ht="12.75">
      <c r="A202" s="15"/>
      <c r="B202" s="15"/>
      <c r="C202" s="15"/>
      <c r="D202" s="15"/>
      <c r="E202" s="15"/>
      <c r="F202" s="15"/>
      <c r="G202" s="15"/>
      <c r="H202" s="15"/>
      <c r="I202" s="15"/>
    </row>
    <row r="203" spans="1:9" ht="12.75">
      <c r="A203" s="15"/>
      <c r="B203" s="15"/>
      <c r="C203" s="15"/>
      <c r="D203" s="15"/>
      <c r="E203" s="15"/>
      <c r="F203" s="15"/>
      <c r="G203" s="15"/>
      <c r="H203" s="15"/>
      <c r="I203" s="15"/>
    </row>
  </sheetData>
  <sheetProtection password="CC65" sheet="1" objects="1" scenarios="1"/>
  <mergeCells count="10">
    <mergeCell ref="A1:G1"/>
    <mergeCell ref="A2:G2"/>
    <mergeCell ref="A3:G3"/>
    <mergeCell ref="A47:B47"/>
    <mergeCell ref="A46:B46"/>
    <mergeCell ref="A7:D7"/>
    <mergeCell ref="A28:D28"/>
    <mergeCell ref="A4:D4"/>
    <mergeCell ref="A5:D5"/>
    <mergeCell ref="A6:D6"/>
  </mergeCells>
  <printOptions/>
  <pageMargins left="0.5" right="0.5" top="0.75" bottom="0.5" header="0.5" footer="0.5"/>
  <pageSetup horizontalDpi="300" verticalDpi="300" orientation="portrait" r:id="rId3"/>
  <legacyDrawing r:id="rId2"/>
  <oleObjects>
    <oleObject progId="Document" dvAspect="DVASPECT_ICON" shapeId="11481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rlarson</cp:lastModifiedBy>
  <cp:lastPrinted>2008-08-07T19:01:57Z</cp:lastPrinted>
  <dcterms:created xsi:type="dcterms:W3CDTF">2001-01-26T18:57:30Z</dcterms:created>
  <dcterms:modified xsi:type="dcterms:W3CDTF">2008-08-14T14:13:50Z</dcterms:modified>
  <cp:category/>
  <cp:version/>
  <cp:contentType/>
  <cp:contentStatus/>
</cp:coreProperties>
</file>